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tatosova_iv\Desktop\Мои документы\стандарт раскрытия\2025\по факту 2024\ФХД\"/>
    </mc:Choice>
  </mc:AlternateContent>
  <bookViews>
    <workbookView xWindow="480" yWindow="75" windowWidth="18195" windowHeight="11820"/>
  </bookViews>
  <sheets>
    <sheet name="Лист1" sheetId="1" r:id="rId1"/>
  </sheets>
  <definedNames>
    <definedName name="_xlnm.Print_Area" localSheetId="0">Лист1!$A$1:$E$105</definedName>
  </definedNames>
  <calcPr calcId="162913"/>
</workbook>
</file>

<file path=xl/calcChain.xml><?xml version="1.0" encoding="utf-8"?>
<calcChain xmlns="http://schemas.openxmlformats.org/spreadsheetml/2006/main">
  <c r="D92" i="1" l="1"/>
  <c r="E55" i="1"/>
  <c r="D55" i="1"/>
  <c r="D21" i="1" l="1"/>
  <c r="D18" i="1"/>
  <c r="D17" i="1"/>
  <c r="D13" i="1"/>
  <c r="E50" i="1" l="1"/>
  <c r="D47" i="1" l="1"/>
  <c r="E42" i="1" l="1"/>
  <c r="E41" i="1"/>
  <c r="D50" i="1"/>
  <c r="D42" i="1"/>
  <c r="D41" i="1"/>
  <c r="E39" i="1"/>
  <c r="E38" i="1"/>
  <c r="D39" i="1"/>
  <c r="D38" i="1"/>
  <c r="D78" i="1" l="1"/>
  <c r="D82" i="1" l="1"/>
  <c r="D16" i="1" l="1"/>
  <c r="D31" i="1"/>
  <c r="D28" i="1"/>
  <c r="D22" i="1"/>
  <c r="D26" i="1"/>
  <c r="D23" i="1"/>
  <c r="D57" i="1" l="1"/>
  <c r="E53" i="1"/>
  <c r="D53" i="1"/>
  <c r="E14" i="1"/>
  <c r="D14" i="1"/>
  <c r="D24" i="1" l="1"/>
  <c r="D19" i="1"/>
  <c r="D29" i="1" l="1"/>
  <c r="D69" i="1" l="1"/>
  <c r="D75" i="1" l="1"/>
  <c r="D93" i="1" s="1"/>
  <c r="E63" i="1"/>
  <c r="E62" i="1" s="1"/>
  <c r="D63" i="1"/>
  <c r="D62" i="1"/>
  <c r="E40" i="1"/>
  <c r="D40" i="1"/>
  <c r="E37" i="1"/>
  <c r="D37" i="1"/>
  <c r="D33" i="1"/>
  <c r="E16" i="1"/>
  <c r="E59" i="1"/>
  <c r="D59" i="1"/>
  <c r="D58" i="1" l="1"/>
  <c r="E58" i="1"/>
</calcChain>
</file>

<file path=xl/comments1.xml><?xml version="1.0" encoding="utf-8"?>
<comments xmlns="http://schemas.openxmlformats.org/spreadsheetml/2006/main">
  <authors>
    <author>1</author>
  </authors>
  <commentList>
    <comment ref="B22" authorId="0" shapeId="0">
      <text>
        <r>
          <rPr>
            <b/>
            <sz val="9"/>
            <color indexed="81"/>
            <rFont val="Tahoma"/>
            <family val="2"/>
            <charset val="204"/>
          </rPr>
          <t>в том числе биржевой</t>
        </r>
      </text>
    </comment>
    <comment ref="D67" authorId="0" shapeId="0">
      <text>
        <r>
          <rPr>
            <b/>
            <sz val="9"/>
            <color indexed="81"/>
            <rFont val="Tahoma"/>
            <family val="2"/>
            <charset val="204"/>
          </rPr>
          <t>ссылка из ЕИАС</t>
        </r>
      </text>
    </comment>
    <comment ref="D95" authorId="0" shapeId="0">
      <text>
        <r>
          <rPr>
            <b/>
            <sz val="9"/>
            <color indexed="81"/>
            <rFont val="Tahoma"/>
            <family val="2"/>
            <charset val="204"/>
          </rPr>
          <t>ссылка из ЕИАС</t>
        </r>
      </text>
    </comment>
    <comment ref="D96" authorId="0" shapeId="0">
      <text>
        <r>
          <rPr>
            <b/>
            <sz val="9"/>
            <color indexed="81"/>
            <rFont val="Tahoma"/>
            <family val="2"/>
            <charset val="204"/>
          </rPr>
          <t>ссылка из ЕИАС</t>
        </r>
      </text>
    </comment>
  </commentList>
</comments>
</file>

<file path=xl/sharedStrings.xml><?xml version="1.0" encoding="utf-8"?>
<sst xmlns="http://schemas.openxmlformats.org/spreadsheetml/2006/main" count="281" uniqueCount="185">
  <si>
    <t>Филиал АО «Квадра» - «Смоленская генерация»</t>
  </si>
  <si>
    <t>Стандарт раскрытия информации теплоснабжающими организациями</t>
  </si>
  <si>
    <t>(согласно постановлению Правительства РФ от 26.01.2023 года № 110)</t>
  </si>
  <si>
    <t>Форма 7.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регулируемых видов деятельности)</t>
  </si>
  <si>
    <t>(согласно приложению № 1 к приказу ФАС России от 11.07.2023 № 449/23)</t>
  </si>
  <si>
    <t>Наименование параметра</t>
  </si>
  <si>
    <t>Единица измерения</t>
  </si>
  <si>
    <t>Вид деятельности</t>
  </si>
  <si>
    <t>Выручка от регулируемого вида деятельности с распределением по видам деятельности</t>
  </si>
  <si>
    <t>тыс. руб.</t>
  </si>
  <si>
    <t>Себестоимость производимых товаров (оказываемых услуг) по регулируемому виду деятельности, включая:</t>
  </si>
  <si>
    <t>расходы на приобретаемую тепловую энергию (мощность), теплоноситель</t>
  </si>
  <si>
    <t>расходы на топливо с указанием по каждому виду топлива стоимости (за единицу объема), объема и способа его приобретения, стоимости его доставки:</t>
  </si>
  <si>
    <t>x</t>
  </si>
  <si>
    <t>2.2.1.1</t>
  </si>
  <si>
    <t>объем приобретения</t>
  </si>
  <si>
    <t>2.2.1.2</t>
  </si>
  <si>
    <t>стоимость за единицу объема</t>
  </si>
  <si>
    <t>2.2.1.3</t>
  </si>
  <si>
    <t>способ приобретения</t>
  </si>
  <si>
    <t>2.2.1.4</t>
  </si>
  <si>
    <t>стоимость доставки</t>
  </si>
  <si>
    <t>расходы на приобретаемую электрическую энергию (мощность), используемую в технологическом процессе:</t>
  </si>
  <si>
    <t>средневзвешенная стоимость 1 кВт·ч</t>
  </si>
  <si>
    <t>руб.</t>
  </si>
  <si>
    <t>объем приобретения электрической энергии</t>
  </si>
  <si>
    <t>тыс. кВт·ч</t>
  </si>
  <si>
    <t>расходы на приобретение холодной воды, используемой в технологическом процессе</t>
  </si>
  <si>
    <t>расходы на хим. реагенты, используемые в технологическом процессе</t>
  </si>
  <si>
    <t>расходы на оплату труда и страховые взносы на обязательное социальное страхование, выплачиваемые из фонда оплаты труда основного производственного персонала:</t>
  </si>
  <si>
    <t>расходы на оплату труда основного производственного персонала</t>
  </si>
  <si>
    <t>расходы на страховые взносы на обязательное социальное страхование, выплачиваемые из фонда оплаты труда основного производственного персонала</t>
  </si>
  <si>
    <t>расходы на оплату труда и страховые взносы на обязательное социальное страхование, выплачиваемые из фонда оплаты труда административно-управленческого персонала:</t>
  </si>
  <si>
    <t>расходы на оплату труда административно-управленческого персонала</t>
  </si>
  <si>
    <t>расходы на страховые взносы на обязательное социальное страхование, выплачиваемые из фонда оплаты труда административно-управленческого персонала</t>
  </si>
  <si>
    <t>общепроизводственные расходы, в том числе:</t>
  </si>
  <si>
    <t>общехозяйственные расходы, в том числе:</t>
  </si>
  <si>
    <t>расходы на капитальный и текущий ремонт основных производственных средств</t>
  </si>
  <si>
    <t>прочие расходы, которые подлежат отнесению на регулируемые виды деятельности в соответствии с законодательством Российской Федерации</t>
  </si>
  <si>
    <t>Валовая прибыль (убытки) от реализации товаров и оказания услуг по регулируемому виду деятельности</t>
  </si>
  <si>
    <t>Чистая прибыль, полученная от регулируемого вида деятельности, в том числе: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</si>
  <si>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</si>
  <si>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Изменение стоимости основных фондов, в том числе:</t>
  </si>
  <si>
    <t>изменение стоимости основных фондов за счет:</t>
  </si>
  <si>
    <t>их ввода в эксплуатацию</t>
  </si>
  <si>
    <t>их вывода из эксплуатации</t>
  </si>
  <si>
    <t>их переоценки</t>
  </si>
  <si>
    <t>Годовая бухгалтерская (финансовая) отчетность, включая бухгалтерский баланс и приложения к нему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</si>
  <si>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</si>
  <si>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Гкал/ч</t>
  </si>
  <si>
    <t>Тепловая нагрузка по договорам, заключенным в рамках осуществления регулируемых видов деятельности</t>
  </si>
  <si>
    <t>Объем вырабатываемой регулируемой организацией тепловой энергии в рамках осуществления регулируемых видов деятельности</t>
  </si>
  <si>
    <t>тыс. Гкал</t>
  </si>
  <si>
    <t>Объем приобретаемой регулируемой организацией тепловой энергии в рамках осуществления регулируемых видов деятельности</t>
  </si>
  <si>
    <t>Объем тепловой энергии, отпускаемой потребителям по договорам, заключенным в рамках осуществления регулируемых видов деятельности, определенном в том числе:</t>
  </si>
  <si>
    <t>по приборам учета</t>
  </si>
  <si>
    <t>расчетным путем</t>
  </si>
  <si>
    <t>по нормативам потребления коммунальных услуг и нормативам потребления коммунальных ресурсов</t>
  </si>
  <si>
    <t>Нормативы технологических потерь при передаче тепловой энергии, теплоносителя по тепловым сетям, утвержденные уполномоченным органом</t>
  </si>
  <si>
    <t>тыс. Гкал/год</t>
  </si>
  <si>
    <t>Фактический объем потерь при передаче тепловой энергии</t>
  </si>
  <si>
    <t>Среднесписочная численность основного производственного персонала</t>
  </si>
  <si>
    <t>человек</t>
  </si>
  <si>
    <t>Среднесписочная численность административно-управленческого персонала</t>
  </si>
  <si>
    <t>Норматив удельного расхода условного топлива при производстве тепловой энергии источниками тепловой энергии, используемыми для осуществления регулируемых видов деятельности, в целом по регулируемой организации или с распределением по источникам тепловой энергии (в зависимости от показателя (показателей), утвержденного уполномоченным органом)</t>
  </si>
  <si>
    <t>кг у. т./Гкал</t>
  </si>
  <si>
    <t>Фактический удельный расход условного топлива при производстве тепловой энергии источниками тепловой энергии, используемыми для осуществления регулируемых видов деятельности, в целом по регулируемой организации или с распределением по источникам тепловой энергии (в зависимости от показателя (показателей), утвержденного уполномоченным органом)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</si>
  <si>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</t>
  </si>
  <si>
    <t>тыс. кВт·ч/Гкал</t>
  </si>
  <si>
    <t>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</t>
  </si>
  <si>
    <t>Информация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т.ч. информация о показателях физического износа объектов теплоснабжения, информация о показателях энергетической эффективности объектов теплоснабжения</t>
  </si>
  <si>
    <t>1</t>
  </si>
  <si>
    <t>2</t>
  </si>
  <si>
    <t>2.1</t>
  </si>
  <si>
    <t>2.2</t>
  </si>
  <si>
    <t>2.2.1</t>
  </si>
  <si>
    <t>2.3</t>
  </si>
  <si>
    <t>2.3.1</t>
  </si>
  <si>
    <t>2.3.2</t>
  </si>
  <si>
    <t>2.4</t>
  </si>
  <si>
    <t>2.5</t>
  </si>
  <si>
    <t>2.6</t>
  </si>
  <si>
    <t>2.6.1</t>
  </si>
  <si>
    <t>2.6.2</t>
  </si>
  <si>
    <t>2.7</t>
  </si>
  <si>
    <t>2.7.1</t>
  </si>
  <si>
    <t>2.7.2</t>
  </si>
  <si>
    <t>2.8</t>
  </si>
  <si>
    <t>2.9</t>
  </si>
  <si>
    <t>2.10</t>
  </si>
  <si>
    <t>2.10.1</t>
  </si>
  <si>
    <t>2.10.2</t>
  </si>
  <si>
    <t>2.11</t>
  </si>
  <si>
    <t>2.11.1</t>
  </si>
  <si>
    <t>2.11.2</t>
  </si>
  <si>
    <t>2.12</t>
  </si>
  <si>
    <t>2.13</t>
  </si>
  <si>
    <t>3</t>
  </si>
  <si>
    <t>4</t>
  </si>
  <si>
    <t>4.1</t>
  </si>
  <si>
    <t>5</t>
  </si>
  <si>
    <t>5.1</t>
  </si>
  <si>
    <t>5.1.1</t>
  </si>
  <si>
    <t>5.1.2</t>
  </si>
  <si>
    <t>5.2</t>
  </si>
  <si>
    <t>6</t>
  </si>
  <si>
    <t>7</t>
  </si>
  <si>
    <t>7.1</t>
  </si>
  <si>
    <t>8</t>
  </si>
  <si>
    <t>9</t>
  </si>
  <si>
    <t>10</t>
  </si>
  <si>
    <t>11</t>
  </si>
  <si>
    <t>11.1</t>
  </si>
  <si>
    <t>11.2</t>
  </si>
  <si>
    <t>11.3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</si>
  <si>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</si>
  <si>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</si>
  <si>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</si>
  <si>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</si>
  <si>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</si>
  <si>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</si>
  <si>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</si>
  <si>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</si>
  <si>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</si>
  <si>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№ п/п</t>
  </si>
  <si>
    <r>
      <t>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/Гкал</t>
    </r>
  </si>
  <si>
    <t>Производство и передача тепловой энергии (теплоноситель - вода)</t>
  </si>
  <si>
    <t>Примечания:</t>
  </si>
  <si>
    <t>1.</t>
  </si>
  <si>
    <t xml:space="preserve">Министерством финансов РФ приняты новые стандарты бухгалтерского учета, подлежащие обязательному применению, начиная с бухгалтерской отчетности за 2022 г. (Приказ Минфина России от 16.01.2028 № 208н "Об утверждении Федерального стандарта бухгалтерского учета ФСБУ 25/2018 "Бухгалтерский учет аренды"" и от 17.09.2020 №204н "Об утверждении Федеральных стандартов бухгалтерского учета ФСБУ 6/2020 "Основные средства" и ФСБУ 26/2020 "Капитальные вложения"). Кроме того, с 01.01.2022 г. применяется Федеральный стандарт бухгалтерского учета ФСБУ 27/2021 "Документы и документооборот в бухгалтерском учете", утвержденный приказом Минфина России от 16.04.2021 № 62н (далее - Стандарт).
Новыми стандартами бухгалтерского учета изменены классификация затрат с точки зрения принадлежности к объектам бухгалтерского учета (активы или расходы) на дату их осуществления, порядок переноса величины затрат (например, затраты на ремонт, обесценение основных средств, затраты по долгосрочным договорам аренды) в состав расходов, признаваемых для целей формирования финансового результата деятельности, подходы к формированию стоимости основных средств и к документальному подтверждению понесенных затрат для целей признания их в бухгалтерском учете.
</t>
  </si>
  <si>
    <t>2.</t>
  </si>
  <si>
    <t xml:space="preserve">Новыми стандартами бухгалтерского учета изменены классификация затрат с точки зрения принадлежности к объектам бухгалтерского учета (активы или расходы) на дату их осуществления, порядок переноса величины затрат (например, затраты на ремонт, обесценение основных средств, затраты по долгосрочным договорам аренды) в состав расходов, признаваемых для целей формирования финансового результата деятельности, подходы к формированию стоимости основных средств и к документальному подтверждению понесенных затрат для целей признания их в бухгалтерском учете.
При этом, в соответствии с положениями основ ценообразования в соответствующих регулируемых сферах деятельности, а также с учетом разъяснений ФАС России от 05.08.2022 № МШ/74227/22 расходы на аренду основных средств определяются исходя из величины амортизации, налога на имущество и других, установленных законодательством Российской Федерации обязательных платежей, связанных с владением имуществом, переданным в аренду.
При этом величина амортизации с 2022 года при финансовой аренде у арендодателя (неоперационной аренде) определяется регулируемой организацией  (арендатором) самостоятельно на основании первоначальной стоимости арендуемых основных средств, подтвержденной данными документов бухгалтерского учета арендодателя (карточка учета основных средств), и максимального срока полезного использования, установленного Классификацией ОС №1. Первоначальная стоимость арендуемых основных средств не включает в себя изменения , обусловленные затратами на восстановление ОС и (или) обесценение основных средств. 
</t>
  </si>
  <si>
    <t>3.</t>
  </si>
  <si>
    <t xml:space="preserve">Министерством финансов РФ приняты новые стандарты бухгалтерского учета, подлежащие обязательному применению, начиная с бухгалтерской отчетности за 2022 г. (Приказ Минфина России от 16.01.2028 № 208н "Об утверждении Федерального стандарта бухгалтерского учета ФСБУ 25/2018 "Бухгалтерский учет аренды"" и от 17.09.2020 №204н "Об утверждении Федеральных стандартов бухгалтерского учета ФСБУ 6/2020 "Основные средства" и ФСБУ 26/2020 "Капитальные вложения"). Кроме того, с 01.01.2022 г. применяется Федеральный стандарт бухгалтерского учета ФСБУ 27/2021 "Документы и документооборот в бухгалтерском учете", утвержденный приказом Минфина России от 16.04.2021 № 62н (далее - Стандарт).
В соответствии со Стандартом к капитальным вложениям, увеличивающим стоимость основных средств относятся затраты на восстановление объектов основных средств (капитальный и средний ремонты, техническое обслуживание, технические осмотры), если понесенные затраты обеспечат получение в будущем экономических выгод организацией в течение периода более 12 месяцев или обычного операционного цикла, превышающего 12 месяцев (результат указанных мероприятий потребляется в течение периода, превышающего 12 месяцев). Данные затраты включаются в расходы организации через механизм амортизации основных средств.
</t>
  </si>
  <si>
    <r>
      <t>расходы на аренду имущества, используемого для осуществления регулируемого вида деятельности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</si>
  <si>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t>расходы на текущий ремонт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</si>
  <si>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расходы на капитальный ремонт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</si>
  <si>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расходы на амортизацию основных средств и нематериальных активов</t>
    </r>
    <r>
      <rPr>
        <vertAlign val="superscript"/>
        <sz val="12"/>
        <color theme="1"/>
        <rFont val="Times New Roman"/>
        <family val="1"/>
        <charset val="204"/>
      </rPr>
      <t>1</t>
    </r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</si>
  <si>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</si>
  <si>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отсутствует</t>
  </si>
  <si>
    <t>мазут</t>
  </si>
  <si>
    <t>т</t>
  </si>
  <si>
    <r>
      <t>тыс.м</t>
    </r>
    <r>
      <rPr>
        <vertAlign val="superscript"/>
        <sz val="12"/>
        <color theme="1"/>
        <rFont val="Times New Roman"/>
        <family val="1"/>
        <charset val="204"/>
      </rPr>
      <t>3</t>
    </r>
  </si>
  <si>
    <t>услуги по транспортировке тепловой энергии</t>
  </si>
  <si>
    <t>услуги по управлению</t>
  </si>
  <si>
    <t>прочие расходы</t>
  </si>
  <si>
    <t>Прямые договора без торгов</t>
  </si>
  <si>
    <t>Торги/аукционы</t>
  </si>
  <si>
    <t>Показатель формируется в целом по АО "Квадра"</t>
  </si>
  <si>
    <t>Смоленская ТЭЦ-2</t>
  </si>
  <si>
    <t>Котельный цех ПП "Смоленская ТЭЦ-2"</t>
  </si>
  <si>
    <t>7.2</t>
  </si>
  <si>
    <t>11.1.1</t>
  </si>
  <si>
    <t>определенный по приборам учета объем тепловой энергии, отпускаемой по договорам потребителям, максимальный объем потребления тепловой энергии объектов которых составляет менее чем 0,2 Гкал</t>
  </si>
  <si>
    <t>16.1</t>
  </si>
  <si>
    <t>16.2</t>
  </si>
  <si>
    <t>17.1</t>
  </si>
  <si>
    <t>20.1</t>
  </si>
  <si>
    <t>20.2</t>
  </si>
  <si>
    <t>информация о показателях физического износа объектов теплоснабжения</t>
  </si>
  <si>
    <t>информация о показателях энергетической эффективности объектов теплоснабжения</t>
  </si>
  <si>
    <t>11а</t>
  </si>
  <si>
    <t>Объем теплоносителя, отпускаемого потребителям по договорам, заключенным в рамках осуществления регулируемых видов деятельности</t>
  </si>
  <si>
    <r>
      <t>тыс. м</t>
    </r>
    <r>
      <rPr>
        <vertAlign val="superscript"/>
        <sz val="12"/>
        <color theme="1"/>
        <rFont val="Times New Roman"/>
        <family val="1"/>
        <charset val="204"/>
      </rPr>
      <t>3</t>
    </r>
  </si>
  <si>
    <t>12а</t>
  </si>
  <si>
    <t>Плановый объем потерь при передаче тепловой энергии 
(с учетом собственных нужд)</t>
  </si>
  <si>
    <t>газ природный по регулируемой цене</t>
  </si>
  <si>
    <t>газ природный по нерегулируемой цене</t>
  </si>
  <si>
    <t>Дата направления годового бухгалтерского баланса в налоговые органы</t>
  </si>
  <si>
    <t>6.1</t>
  </si>
  <si>
    <t>Производство теплоносителя (вода)</t>
  </si>
  <si>
    <t>Отчетный период – 2024 год</t>
  </si>
  <si>
    <t>-</t>
  </si>
  <si>
    <t>17.2</t>
  </si>
  <si>
    <t>2.8.1</t>
  </si>
  <si>
    <t>2.8.2</t>
  </si>
  <si>
    <t>расходы на амортизацию основных средств</t>
  </si>
  <si>
    <t>расходы на амортизацию нематериальных активов</t>
  </si>
  <si>
    <t>Таким образом, расходы на амортизацию при раскрытии информации по итогам 2024 года отражены по данным бухгалтерского учета, с учетом вышеуказанных изменений.
В тоже время, при формировании необходимой валовой выручки по регулируемым видам деятельности расходы на амортизацию учитываются в соответствии с основами ценообразования в соответствующих регулируемых сферах деятельности, а также с учетом разъяснений ФАС России от 05.08.2022 № МШ/74227/22.</t>
  </si>
  <si>
    <t>Учитывая указанное выше различие в подходах отражения расходов в бухгалтерском учете и применяемого в области регулирования тарифов, в необходимую валовую выручку регулируемых организаций могут быть включены расходы на амортизацию, несопоставимые по своей сути с расходами, отраженными в бухгалтерском учете по итогам 2024 года.</t>
  </si>
  <si>
    <t>Данные бухгалтерского учета и бухгалтерской отчетности регулируемой организации используются только с целью установления факта нахождения объектов в аренде наряду с иными подтверждающими обосновывающими документами.
Таким образом, расходы на аренду при раскрытии информации по итогам 2024 года отражены по данным бухгалтерского учета, с учетом вышеуказанных изменений.
В тоже время, при формировании необходимой валовой выручки по регулируемым видам деятельности, расходы на аренду основных средств учитываются расходах регулируемых организаций в соответствии с основами ценообразования в соответствующих регулируемых сферах деятельности, а также с учётом разъяснений ФАС России от 05.08.2022 № МШ/74227/22.
Учитывая указанное выше различие в подходах отражения расходов в бухгалтерском учете и применяемого в области регулирования тарифов, в необходимую валовую выручку регулируемых организаций могут быть включены расходы на аренду, несопоставимые по своей сути с расходами, отраженными в бухгалтерском учете по итогам 2024 года.</t>
  </si>
  <si>
    <t>Таким образом, расходы на ремонты при раскрытии информации по итогам 2024 года отражены по данным бухгалтерского учета, с учетом вышеуказанных изменений.
В тоже время, при формировании необходимой валовой выручки по регулируемым видам деятельности, расходы на ремонт основных средств учитываются в операционных расходах регулируемых организаций в соответствии с основами ценообразования в соответствующих регулируемых сферах деятельности, а также с учётом разъяснений ФАС России от 05.08.2022 № МШ/74227/22.
Учитывая указанное выше различие в подходах отражения расходов в бухгалтерском учете и применяемого в области регулирования тарифов, в необходимую валовую выручку регулируемых организаций могут быть включены расходы на ремонты, несопоставимые по своей сути с расходами, отраженными в бухгалтерском учете по итогам 2024 года.</t>
  </si>
  <si>
    <t>https://portal.eias.ru/Portal/DownloadPage.aspx?type=12&amp;guid=8a44ffae-c455-404a-8016-2932b949b8ae</t>
  </si>
  <si>
    <t>https://portal.eias.ru/Portal/DownloadPage.aspx?type=12&amp;guid=a4e21c24-886b-47ad-bf22-2600e465b7a7</t>
  </si>
  <si>
    <t>https://portal.eias.ru/Portal/DownloadPage.aspx?type=12&amp;guid=dda26ac8-cdda-4af5-bc2b-9c32de90429a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</si>
</sst>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4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8" fillId="0" borderId="1" xfId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14" fontId="7" fillId="0" borderId="3" xfId="1" applyNumberFormat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3" xfId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dda26ac8-cdda-4af5-bc2b-9c32de90429a" TargetMode="External"/><Relationship Id="rId2" Type="http://schemas.openxmlformats.org/officeDocument/2006/relationships/hyperlink" Target="https://portal.eias.ru/Portal/DownloadPage.aspx?type=12&amp;guid=a4e21c24-886b-47ad-bf22-2600e465b7a7" TargetMode="External"/><Relationship Id="rId1" Type="http://schemas.openxmlformats.org/officeDocument/2006/relationships/hyperlink" Target="https://portal.eias.ru/Portal/DownloadPage.aspx?type=12&amp;guid=8a44ffae-c455-404a-8016-2932b949b8ae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5"/>
  <sheetViews>
    <sheetView tabSelected="1" zoomScale="80" zoomScaleNormal="80" workbookViewId="0">
      <selection activeCell="J72" sqref="J72"/>
    </sheetView>
  </sheetViews>
  <sheetFormatPr defaultRowHeight="15" x14ac:dyDescent="0.25"/>
  <cols>
    <col min="2" max="2" width="70.7109375" customWidth="1"/>
    <col min="3" max="3" width="16.7109375" style="10" customWidth="1"/>
    <col min="4" max="4" width="18.7109375" style="10" customWidth="1"/>
    <col min="5" max="5" width="16.7109375" style="10" customWidth="1"/>
    <col min="6" max="7" width="9.140625" style="10"/>
    <col min="8" max="8" width="25.7109375" style="10" customWidth="1"/>
    <col min="9" max="15" width="9.140625" style="10"/>
  </cols>
  <sheetData>
    <row r="1" spans="1:8" ht="18.75" x14ac:dyDescent="0.3">
      <c r="A1" s="26" t="s">
        <v>0</v>
      </c>
      <c r="B1" s="26"/>
      <c r="C1" s="26"/>
      <c r="D1" s="26"/>
      <c r="E1" s="26"/>
    </row>
    <row r="3" spans="1:8" ht="18.75" x14ac:dyDescent="0.3">
      <c r="A3" s="27" t="s">
        <v>1</v>
      </c>
      <c r="B3" s="27"/>
      <c r="C3" s="27"/>
      <c r="D3" s="27"/>
      <c r="E3" s="27"/>
    </row>
    <row r="4" spans="1:8" ht="18.75" x14ac:dyDescent="0.3">
      <c r="A4" s="26" t="s">
        <v>2</v>
      </c>
      <c r="B4" s="26"/>
      <c r="C4" s="26"/>
      <c r="D4" s="26"/>
      <c r="E4" s="26"/>
    </row>
    <row r="6" spans="1:8" ht="18.75" x14ac:dyDescent="0.3">
      <c r="A6" s="26" t="s">
        <v>171</v>
      </c>
      <c r="B6" s="26"/>
      <c r="C6" s="26"/>
      <c r="D6" s="26"/>
      <c r="E6" s="26"/>
    </row>
    <row r="8" spans="1:8" ht="52.5" customHeight="1" x14ac:dyDescent="0.3">
      <c r="A8" s="32" t="s">
        <v>3</v>
      </c>
      <c r="B8" s="32"/>
      <c r="C8" s="32"/>
      <c r="D8" s="32"/>
      <c r="E8" s="32"/>
    </row>
    <row r="9" spans="1:8" ht="18.75" x14ac:dyDescent="0.3">
      <c r="A9" s="1" t="s">
        <v>4</v>
      </c>
    </row>
    <row r="11" spans="1:8" ht="15.75" x14ac:dyDescent="0.25">
      <c r="A11" s="33" t="s">
        <v>124</v>
      </c>
      <c r="B11" s="33" t="s">
        <v>5</v>
      </c>
      <c r="C11" s="33" t="s">
        <v>6</v>
      </c>
      <c r="D11" s="33" t="s">
        <v>7</v>
      </c>
      <c r="E11" s="33"/>
    </row>
    <row r="12" spans="1:8" ht="94.5" x14ac:dyDescent="0.25">
      <c r="A12" s="33"/>
      <c r="B12" s="33"/>
      <c r="C12" s="33"/>
      <c r="D12" s="2" t="s">
        <v>126</v>
      </c>
      <c r="E12" s="2" t="s">
        <v>170</v>
      </c>
    </row>
    <row r="13" spans="1:8" ht="31.5" x14ac:dyDescent="0.25">
      <c r="A13" s="3" t="s">
        <v>71</v>
      </c>
      <c r="B13" s="4" t="s">
        <v>8</v>
      </c>
      <c r="C13" s="2" t="s">
        <v>9</v>
      </c>
      <c r="D13" s="17">
        <f>178670.77932+3324905.16708</f>
        <v>3503575.9464000002</v>
      </c>
      <c r="E13" s="17">
        <v>86.888159999999999</v>
      </c>
    </row>
    <row r="14" spans="1:8" ht="31.5" x14ac:dyDescent="0.25">
      <c r="A14" s="3" t="s">
        <v>72</v>
      </c>
      <c r="B14" s="4" t="s">
        <v>10</v>
      </c>
      <c r="C14" s="2" t="s">
        <v>9</v>
      </c>
      <c r="D14" s="17">
        <f>3448887.27673+D57</f>
        <v>3516768.3369902312</v>
      </c>
      <c r="E14" s="17">
        <f>245.44872+E57</f>
        <v>247.13216015231666</v>
      </c>
    </row>
    <row r="15" spans="1:8" ht="31.5" x14ac:dyDescent="0.25">
      <c r="A15" s="3" t="s">
        <v>73</v>
      </c>
      <c r="B15" s="13" t="s">
        <v>11</v>
      </c>
      <c r="C15" s="2" t="s">
        <v>9</v>
      </c>
      <c r="D15" s="17">
        <v>824298.43787999998</v>
      </c>
      <c r="E15" s="17"/>
    </row>
    <row r="16" spans="1:8" ht="47.25" x14ac:dyDescent="0.25">
      <c r="A16" s="3" t="s">
        <v>74</v>
      </c>
      <c r="B16" s="13" t="s">
        <v>12</v>
      </c>
      <c r="C16" s="2" t="s">
        <v>9</v>
      </c>
      <c r="D16" s="17">
        <f>D17+D22+D27</f>
        <v>1166698.59687</v>
      </c>
      <c r="E16" s="17">
        <f>E17+E22+E27</f>
        <v>0</v>
      </c>
      <c r="H16" s="19"/>
    </row>
    <row r="17" spans="1:8" ht="15.75" x14ac:dyDescent="0.25">
      <c r="A17" s="3" t="s">
        <v>75</v>
      </c>
      <c r="B17" s="13" t="s">
        <v>166</v>
      </c>
      <c r="C17" s="2" t="s">
        <v>9</v>
      </c>
      <c r="D17" s="17">
        <f>1166564.09307/1166585.3775*600368.928246512+34525.9806</f>
        <v>634883.95507435442</v>
      </c>
      <c r="E17" s="17"/>
      <c r="H17" s="19"/>
    </row>
    <row r="18" spans="1:8" ht="18.75" x14ac:dyDescent="0.25">
      <c r="A18" s="3" t="s">
        <v>14</v>
      </c>
      <c r="B18" s="14" t="s">
        <v>15</v>
      </c>
      <c r="C18" s="2" t="s">
        <v>142</v>
      </c>
      <c r="D18" s="17">
        <f>1166564.09307/1166585.3775*91179.2740013753+4733.5</f>
        <v>95911.110429285021</v>
      </c>
      <c r="E18" s="17"/>
    </row>
    <row r="19" spans="1:8" ht="15.75" x14ac:dyDescent="0.25">
      <c r="A19" s="3" t="s">
        <v>16</v>
      </c>
      <c r="B19" s="14" t="s">
        <v>17</v>
      </c>
      <c r="C19" s="2" t="s">
        <v>24</v>
      </c>
      <c r="D19" s="17">
        <f>IF(D18=0,0,(D17-D21)/D18*1000)</f>
        <v>6085.9429102176036</v>
      </c>
      <c r="E19" s="17"/>
    </row>
    <row r="20" spans="1:8" ht="31.5" x14ac:dyDescent="0.25">
      <c r="A20" s="3" t="s">
        <v>18</v>
      </c>
      <c r="B20" s="14" t="s">
        <v>19</v>
      </c>
      <c r="C20" s="2" t="s">
        <v>13</v>
      </c>
      <c r="D20" s="16" t="s">
        <v>146</v>
      </c>
      <c r="E20" s="16"/>
    </row>
    <row r="21" spans="1:8" ht="15.75" x14ac:dyDescent="0.25">
      <c r="A21" s="3" t="s">
        <v>20</v>
      </c>
      <c r="B21" s="14" t="s">
        <v>21</v>
      </c>
      <c r="C21" s="2" t="s">
        <v>9</v>
      </c>
      <c r="D21" s="17">
        <f>1166564.09307/1166585.3775*47060.8230790853+4114.448095</f>
        <v>51174.412546149535</v>
      </c>
      <c r="E21" s="17"/>
    </row>
    <row r="22" spans="1:8" ht="15.75" x14ac:dyDescent="0.25">
      <c r="A22" s="3" t="s">
        <v>75</v>
      </c>
      <c r="B22" s="13" t="s">
        <v>167</v>
      </c>
      <c r="C22" s="2" t="s">
        <v>9</v>
      </c>
      <c r="D22" s="17">
        <f>1166564.09307-D17</f>
        <v>531680.13799564552</v>
      </c>
      <c r="E22" s="17"/>
    </row>
    <row r="23" spans="1:8" ht="18.75" x14ac:dyDescent="0.25">
      <c r="A23" s="3" t="s">
        <v>14</v>
      </c>
      <c r="B23" s="14" t="s">
        <v>15</v>
      </c>
      <c r="C23" s="2" t="s">
        <v>142</v>
      </c>
      <c r="D23" s="17">
        <f>1166564.09307/1166585.3775*91179.2740013753+4733.5</f>
        <v>95911.110429285021</v>
      </c>
      <c r="E23" s="17"/>
    </row>
    <row r="24" spans="1:8" ht="15.75" x14ac:dyDescent="0.25">
      <c r="A24" s="3" t="s">
        <v>16</v>
      </c>
      <c r="B24" s="14" t="s">
        <v>17</v>
      </c>
      <c r="C24" s="2" t="s">
        <v>24</v>
      </c>
      <c r="D24" s="17">
        <f>IF(D23=0,0,(D22-D26)/D23*1000)</f>
        <v>5141.5404909526324</v>
      </c>
      <c r="E24" s="17"/>
    </row>
    <row r="25" spans="1:8" ht="31.5" x14ac:dyDescent="0.25">
      <c r="A25" s="3" t="s">
        <v>18</v>
      </c>
      <c r="B25" s="14" t="s">
        <v>19</v>
      </c>
      <c r="C25" s="2" t="s">
        <v>13</v>
      </c>
      <c r="D25" s="16" t="s">
        <v>146</v>
      </c>
      <c r="E25" s="16"/>
      <c r="H25" s="19"/>
    </row>
    <row r="26" spans="1:8" ht="15.75" x14ac:dyDescent="0.25">
      <c r="A26" s="3" t="s">
        <v>20</v>
      </c>
      <c r="B26" s="14" t="s">
        <v>21</v>
      </c>
      <c r="C26" s="2" t="s">
        <v>9</v>
      </c>
      <c r="D26" s="17">
        <f>1166564.09307/1166585.3775*35185.634435554+3364.28772</f>
        <v>38549.280191247235</v>
      </c>
      <c r="E26" s="17"/>
      <c r="H26" s="19"/>
    </row>
    <row r="27" spans="1:8" ht="15.75" x14ac:dyDescent="0.25">
      <c r="A27" s="3" t="s">
        <v>75</v>
      </c>
      <c r="B27" s="13" t="s">
        <v>140</v>
      </c>
      <c r="C27" s="2" t="s">
        <v>9</v>
      </c>
      <c r="D27" s="17">
        <v>134.50380000000001</v>
      </c>
      <c r="E27" s="17"/>
      <c r="H27" s="19"/>
    </row>
    <row r="28" spans="1:8" ht="15.75" x14ac:dyDescent="0.25">
      <c r="A28" s="3" t="s">
        <v>14</v>
      </c>
      <c r="B28" s="14" t="s">
        <v>15</v>
      </c>
      <c r="C28" s="2" t="s">
        <v>141</v>
      </c>
      <c r="D28" s="17">
        <f>134.5038/134.50625*24.0750024841242</f>
        <v>24.074563963564113</v>
      </c>
      <c r="E28" s="17"/>
      <c r="H28" s="19"/>
    </row>
    <row r="29" spans="1:8" ht="15.75" x14ac:dyDescent="0.25">
      <c r="A29" s="3" t="s">
        <v>16</v>
      </c>
      <c r="B29" s="14" t="s">
        <v>17</v>
      </c>
      <c r="C29" s="2" t="s">
        <v>24</v>
      </c>
      <c r="D29" s="17">
        <f>IF(D28=0,0,(D27-D31)/D28*1000)</f>
        <v>5342.1572764090733</v>
      </c>
      <c r="E29" s="17"/>
      <c r="H29" s="19"/>
    </row>
    <row r="30" spans="1:8" ht="15.75" x14ac:dyDescent="0.25">
      <c r="A30" s="3" t="s">
        <v>18</v>
      </c>
      <c r="B30" s="14" t="s">
        <v>19</v>
      </c>
      <c r="C30" s="2" t="s">
        <v>13</v>
      </c>
      <c r="D30" s="16" t="s">
        <v>147</v>
      </c>
      <c r="E30" s="16"/>
      <c r="H30" s="19"/>
    </row>
    <row r="31" spans="1:8" ht="15.75" x14ac:dyDescent="0.25">
      <c r="A31" s="3" t="s">
        <v>20</v>
      </c>
      <c r="B31" s="14" t="s">
        <v>21</v>
      </c>
      <c r="C31" s="2" t="s">
        <v>9</v>
      </c>
      <c r="D31" s="17">
        <f>134.5038/134.50625*5.89380029986935</f>
        <v>5.8936929456703107</v>
      </c>
      <c r="E31" s="17"/>
      <c r="H31" s="19"/>
    </row>
    <row r="32" spans="1:8" ht="31.5" x14ac:dyDescent="0.25">
      <c r="A32" s="3" t="s">
        <v>76</v>
      </c>
      <c r="B32" s="13" t="s">
        <v>22</v>
      </c>
      <c r="C32" s="2" t="s">
        <v>9</v>
      </c>
      <c r="D32" s="17">
        <v>84273.509049999993</v>
      </c>
      <c r="E32" s="17"/>
    </row>
    <row r="33" spans="1:5" ht="15.75" x14ac:dyDescent="0.25">
      <c r="A33" s="3" t="s">
        <v>77</v>
      </c>
      <c r="B33" s="14" t="s">
        <v>23</v>
      </c>
      <c r="C33" s="2" t="s">
        <v>24</v>
      </c>
      <c r="D33" s="17">
        <f>IF(D34=0,0,D32/D34)</f>
        <v>6.852697615902084</v>
      </c>
      <c r="E33" s="17"/>
    </row>
    <row r="34" spans="1:5" ht="15.75" x14ac:dyDescent="0.25">
      <c r="A34" s="3" t="s">
        <v>78</v>
      </c>
      <c r="B34" s="14" t="s">
        <v>25</v>
      </c>
      <c r="C34" s="2" t="s">
        <v>26</v>
      </c>
      <c r="D34" s="17">
        <v>12297.859</v>
      </c>
      <c r="E34" s="17"/>
    </row>
    <row r="35" spans="1:5" ht="31.5" x14ac:dyDescent="0.25">
      <c r="A35" s="3" t="s">
        <v>79</v>
      </c>
      <c r="B35" s="13" t="s">
        <v>27</v>
      </c>
      <c r="C35" s="2" t="s">
        <v>9</v>
      </c>
      <c r="D35" s="17"/>
      <c r="E35" s="17"/>
    </row>
    <row r="36" spans="1:5" ht="31.5" x14ac:dyDescent="0.25">
      <c r="A36" s="3" t="s">
        <v>80</v>
      </c>
      <c r="B36" s="13" t="s">
        <v>28</v>
      </c>
      <c r="C36" s="2" t="s">
        <v>9</v>
      </c>
      <c r="D36" s="17">
        <v>18208.46646</v>
      </c>
      <c r="E36" s="17">
        <v>27.027450000000002</v>
      </c>
    </row>
    <row r="37" spans="1:5" ht="47.25" x14ac:dyDescent="0.25">
      <c r="A37" s="3" t="s">
        <v>81</v>
      </c>
      <c r="B37" s="13" t="s">
        <v>29</v>
      </c>
      <c r="C37" s="2" t="s">
        <v>9</v>
      </c>
      <c r="D37" s="21">
        <f>D38+D39</f>
        <v>223716.26166625152</v>
      </c>
      <c r="E37" s="17">
        <f>E38+E39</f>
        <v>85.065349193736495</v>
      </c>
    </row>
    <row r="38" spans="1:5" ht="31.5" x14ac:dyDescent="0.25">
      <c r="A38" s="3" t="s">
        <v>82</v>
      </c>
      <c r="B38" s="14" t="s">
        <v>30</v>
      </c>
      <c r="C38" s="2" t="s">
        <v>9</v>
      </c>
      <c r="D38" s="21">
        <f>197334.82123-26888.0964167238</f>
        <v>170446.7248132762</v>
      </c>
      <c r="E38" s="21">
        <f>73.3391-8.35585210625483</f>
        <v>64.983247893745173</v>
      </c>
    </row>
    <row r="39" spans="1:5" ht="47.25" x14ac:dyDescent="0.25">
      <c r="A39" s="3" t="s">
        <v>83</v>
      </c>
      <c r="B39" s="14" t="s">
        <v>31</v>
      </c>
      <c r="C39" s="2" t="s">
        <v>9</v>
      </c>
      <c r="D39" s="21">
        <f>61397.47617-8127.93931702467</f>
        <v>53269.536852975332</v>
      </c>
      <c r="E39" s="21">
        <f>22.52791-2.44580870000867</f>
        <v>20.082101299991329</v>
      </c>
    </row>
    <row r="40" spans="1:5" ht="47.25" x14ac:dyDescent="0.25">
      <c r="A40" s="3" t="s">
        <v>84</v>
      </c>
      <c r="B40" s="13" t="s">
        <v>32</v>
      </c>
      <c r="C40" s="2" t="s">
        <v>9</v>
      </c>
      <c r="D40" s="21">
        <f>D41+D42</f>
        <v>147457.58783374849</v>
      </c>
      <c r="E40" s="21">
        <f>E41+E42</f>
        <v>41.0147508062635</v>
      </c>
    </row>
    <row r="41" spans="1:5" ht="31.5" x14ac:dyDescent="0.25">
      <c r="A41" s="3" t="s">
        <v>85</v>
      </c>
      <c r="B41" s="14" t="s">
        <v>33</v>
      </c>
      <c r="C41" s="2" t="s">
        <v>9</v>
      </c>
      <c r="D41" s="21">
        <f>86594.86212+26888.0964167238</f>
        <v>113482.9585367238</v>
      </c>
      <c r="E41" s="21">
        <f>23.29109+8.35585210625483</f>
        <v>31.64694210625483</v>
      </c>
    </row>
    <row r="42" spans="1:5" ht="47.25" x14ac:dyDescent="0.25">
      <c r="A42" s="3" t="s">
        <v>86</v>
      </c>
      <c r="B42" s="14" t="s">
        <v>34</v>
      </c>
      <c r="C42" s="2" t="s">
        <v>9</v>
      </c>
      <c r="D42" s="21">
        <f>25846.68998+8127.93931702467</f>
        <v>33974.629297024672</v>
      </c>
      <c r="E42" s="21">
        <f>6.922+2.44580870000867</f>
        <v>9.3678087000086698</v>
      </c>
    </row>
    <row r="43" spans="1:5" ht="34.5" x14ac:dyDescent="0.25">
      <c r="A43" s="3" t="s">
        <v>87</v>
      </c>
      <c r="B43" s="13" t="s">
        <v>137</v>
      </c>
      <c r="C43" s="2" t="s">
        <v>9</v>
      </c>
      <c r="D43" s="17">
        <v>132512.88041000001</v>
      </c>
      <c r="E43" s="17">
        <v>10.15738</v>
      </c>
    </row>
    <row r="44" spans="1:5" ht="15.75" x14ac:dyDescent="0.25">
      <c r="A44" s="3" t="s">
        <v>174</v>
      </c>
      <c r="B44" s="14" t="s">
        <v>176</v>
      </c>
      <c r="C44" s="23" t="s">
        <v>9</v>
      </c>
      <c r="D44" s="17">
        <v>128551.63753000001</v>
      </c>
      <c r="E44" s="17">
        <v>8.2728400000000004</v>
      </c>
    </row>
    <row r="45" spans="1:5" ht="15.75" x14ac:dyDescent="0.25">
      <c r="A45" s="3" t="s">
        <v>175</v>
      </c>
      <c r="B45" s="14" t="s">
        <v>177</v>
      </c>
      <c r="C45" s="23" t="s">
        <v>9</v>
      </c>
      <c r="D45" s="17">
        <v>642.59535000000005</v>
      </c>
      <c r="E45" s="17">
        <v>0.23583000000000001</v>
      </c>
    </row>
    <row r="46" spans="1:5" ht="34.5" x14ac:dyDescent="0.25">
      <c r="A46" s="3" t="s">
        <v>88</v>
      </c>
      <c r="B46" s="13" t="s">
        <v>134</v>
      </c>
      <c r="C46" s="2" t="s">
        <v>9</v>
      </c>
      <c r="D46" s="17">
        <v>4.1519300000000001</v>
      </c>
      <c r="E46" s="17">
        <v>5.8999999999999992E-4</v>
      </c>
    </row>
    <row r="47" spans="1:5" ht="15.75" x14ac:dyDescent="0.25">
      <c r="A47" s="3" t="s">
        <v>89</v>
      </c>
      <c r="B47" s="13" t="s">
        <v>35</v>
      </c>
      <c r="C47" s="2" t="s">
        <v>9</v>
      </c>
      <c r="D47" s="21">
        <f>79872.0960188771-26888.0964167238-8127.93931702467-2449.25822535042</f>
        <v>42406.802059778209</v>
      </c>
      <c r="E47" s="21">
        <v>24.39046203197562</v>
      </c>
    </row>
    <row r="48" spans="1:5" ht="18.75" x14ac:dyDescent="0.25">
      <c r="A48" s="3" t="s">
        <v>90</v>
      </c>
      <c r="B48" s="14" t="s">
        <v>135</v>
      </c>
      <c r="C48" s="2" t="s">
        <v>9</v>
      </c>
      <c r="D48" s="21">
        <v>1037.9440292359927</v>
      </c>
      <c r="E48" s="21">
        <v>4.3312031975618996E-2</v>
      </c>
    </row>
    <row r="49" spans="1:8" ht="18.75" x14ac:dyDescent="0.25">
      <c r="A49" s="3" t="s">
        <v>91</v>
      </c>
      <c r="B49" s="14" t="s">
        <v>136</v>
      </c>
      <c r="C49" s="2" t="s">
        <v>9</v>
      </c>
      <c r="D49" s="21"/>
      <c r="E49" s="21"/>
    </row>
    <row r="50" spans="1:8" ht="15.75" x14ac:dyDescent="0.25">
      <c r="A50" s="3" t="s">
        <v>92</v>
      </c>
      <c r="B50" s="13" t="s">
        <v>36</v>
      </c>
      <c r="C50" s="2" t="s">
        <v>9</v>
      </c>
      <c r="D50" s="21">
        <f>142248.36182-86594.86212-25846.68998</f>
        <v>29806.809719999987</v>
      </c>
      <c r="E50" s="21">
        <f>40.24812-23.29109-6.922-0.90612</f>
        <v>9.1289099999999994</v>
      </c>
    </row>
    <row r="51" spans="1:8" ht="18.75" x14ac:dyDescent="0.25">
      <c r="A51" s="3" t="s">
        <v>93</v>
      </c>
      <c r="B51" s="14" t="s">
        <v>135</v>
      </c>
      <c r="C51" s="2" t="s">
        <v>9</v>
      </c>
      <c r="D51" s="17">
        <v>738.76134999999999</v>
      </c>
      <c r="E51" s="17">
        <v>0.32216000000000006</v>
      </c>
    </row>
    <row r="52" spans="1:8" ht="18.75" x14ac:dyDescent="0.25">
      <c r="A52" s="3" t="s">
        <v>94</v>
      </c>
      <c r="B52" s="14" t="s">
        <v>136</v>
      </c>
      <c r="C52" s="2" t="s">
        <v>9</v>
      </c>
      <c r="D52" s="17"/>
      <c r="E52" s="17"/>
    </row>
    <row r="53" spans="1:8" ht="31.5" x14ac:dyDescent="0.25">
      <c r="A53" s="3" t="s">
        <v>95</v>
      </c>
      <c r="B53" s="13" t="s">
        <v>37</v>
      </c>
      <c r="C53" s="2" t="s">
        <v>9</v>
      </c>
      <c r="D53" s="17">
        <f>158021.12518-D48-D51</f>
        <v>156244.41980076404</v>
      </c>
      <c r="E53" s="17">
        <f>29.13127-E48-E51</f>
        <v>28.76579796802438</v>
      </c>
    </row>
    <row r="54" spans="1:8" ht="63" x14ac:dyDescent="0.25">
      <c r="A54" s="3"/>
      <c r="B54" s="13" t="s">
        <v>138</v>
      </c>
      <c r="C54" s="2" t="s">
        <v>13</v>
      </c>
      <c r="D54" s="16" t="s">
        <v>139</v>
      </c>
      <c r="E54" s="16" t="s">
        <v>139</v>
      </c>
    </row>
    <row r="55" spans="1:8" ht="47.25" x14ac:dyDescent="0.25">
      <c r="A55" s="3" t="s">
        <v>96</v>
      </c>
      <c r="B55" s="13" t="s">
        <v>38</v>
      </c>
      <c r="C55" s="2" t="s">
        <v>9</v>
      </c>
      <c r="D55" s="17">
        <f>D14-SUM(D15:D16,D32,D35:D37,D40,D43,D46:D47,D50,D53)</f>
        <v>691140.41330968868</v>
      </c>
      <c r="E55" s="17">
        <f>E14-SUM(E15:E16,E32,E35:E37,E40,E43,E46:E47,E50,E53)</f>
        <v>21.581470152316683</v>
      </c>
    </row>
    <row r="56" spans="1:8" ht="15.75" x14ac:dyDescent="0.25">
      <c r="A56" s="3"/>
      <c r="B56" s="14" t="s">
        <v>143</v>
      </c>
      <c r="C56" s="2" t="s">
        <v>9</v>
      </c>
      <c r="D56" s="17">
        <v>506094.08606</v>
      </c>
      <c r="E56" s="17"/>
    </row>
    <row r="57" spans="1:8" ht="15.75" x14ac:dyDescent="0.25">
      <c r="A57" s="3"/>
      <c r="B57" s="14" t="s">
        <v>144</v>
      </c>
      <c r="C57" s="2" t="s">
        <v>9</v>
      </c>
      <c r="D57" s="21">
        <f>3461.70944295513+64419.3508172758</f>
        <v>67881.060260230937</v>
      </c>
      <c r="E57" s="21">
        <v>1.68344015231666</v>
      </c>
      <c r="H57" s="24"/>
    </row>
    <row r="58" spans="1:8" ht="15.75" x14ac:dyDescent="0.25">
      <c r="A58" s="3"/>
      <c r="B58" s="14" t="s">
        <v>145</v>
      </c>
      <c r="C58" s="2" t="s">
        <v>9</v>
      </c>
      <c r="D58" s="15">
        <f>D55-D56-D57</f>
        <v>117165.26698945774</v>
      </c>
      <c r="E58" s="15">
        <f>E55-E56-E57</f>
        <v>19.898030000000023</v>
      </c>
      <c r="H58" s="24"/>
    </row>
    <row r="59" spans="1:8" ht="31.5" x14ac:dyDescent="0.25">
      <c r="A59" s="3" t="s">
        <v>97</v>
      </c>
      <c r="B59" s="4" t="s">
        <v>39</v>
      </c>
      <c r="C59" s="2" t="s">
        <v>9</v>
      </c>
      <c r="D59" s="15">
        <f>D13-D14</f>
        <v>-13192.390590230934</v>
      </c>
      <c r="E59" s="15">
        <f>E13-E14</f>
        <v>-160.24400015231666</v>
      </c>
    </row>
    <row r="60" spans="1:8" ht="63" customHeight="1" x14ac:dyDescent="0.25">
      <c r="A60" s="3" t="s">
        <v>98</v>
      </c>
      <c r="B60" s="4" t="s">
        <v>40</v>
      </c>
      <c r="C60" s="2" t="s">
        <v>9</v>
      </c>
      <c r="D60" s="34" t="s">
        <v>148</v>
      </c>
      <c r="E60" s="35"/>
    </row>
    <row r="61" spans="1:8" ht="47.25" x14ac:dyDescent="0.25">
      <c r="A61" s="3" t="s">
        <v>99</v>
      </c>
      <c r="B61" s="13" t="s">
        <v>41</v>
      </c>
      <c r="C61" s="2" t="s">
        <v>9</v>
      </c>
      <c r="D61" s="15">
        <v>0</v>
      </c>
      <c r="E61" s="15">
        <v>0</v>
      </c>
    </row>
    <row r="62" spans="1:8" ht="15.75" x14ac:dyDescent="0.25">
      <c r="A62" s="3" t="s">
        <v>100</v>
      </c>
      <c r="B62" s="4" t="s">
        <v>42</v>
      </c>
      <c r="C62" s="2" t="s">
        <v>9</v>
      </c>
      <c r="D62" s="15">
        <f>D63+D66</f>
        <v>218630</v>
      </c>
      <c r="E62" s="15">
        <f>E63+E66</f>
        <v>0</v>
      </c>
    </row>
    <row r="63" spans="1:8" ht="15.75" x14ac:dyDescent="0.25">
      <c r="A63" s="3" t="s">
        <v>101</v>
      </c>
      <c r="B63" s="13" t="s">
        <v>43</v>
      </c>
      <c r="C63" s="2" t="s">
        <v>9</v>
      </c>
      <c r="D63" s="15">
        <f>D64+D65</f>
        <v>218630</v>
      </c>
      <c r="E63" s="15">
        <f>E64+E65</f>
        <v>0</v>
      </c>
    </row>
    <row r="64" spans="1:8" ht="15.75" x14ac:dyDescent="0.25">
      <c r="A64" s="3" t="s">
        <v>102</v>
      </c>
      <c r="B64" s="14" t="s">
        <v>44</v>
      </c>
      <c r="C64" s="2" t="s">
        <v>9</v>
      </c>
      <c r="D64" s="17">
        <v>235629</v>
      </c>
      <c r="E64" s="17">
        <v>0</v>
      </c>
    </row>
    <row r="65" spans="1:5" ht="15.75" x14ac:dyDescent="0.25">
      <c r="A65" s="3" t="s">
        <v>103</v>
      </c>
      <c r="B65" s="14" t="s">
        <v>45</v>
      </c>
      <c r="C65" s="2" t="s">
        <v>9</v>
      </c>
      <c r="D65" s="17">
        <v>-16999</v>
      </c>
      <c r="E65" s="17">
        <v>0</v>
      </c>
    </row>
    <row r="66" spans="1:5" ht="15.75" x14ac:dyDescent="0.25">
      <c r="A66" s="3" t="s">
        <v>104</v>
      </c>
      <c r="B66" s="13" t="s">
        <v>46</v>
      </c>
      <c r="C66" s="2" t="s">
        <v>9</v>
      </c>
      <c r="D66" s="17">
        <v>0</v>
      </c>
      <c r="E66" s="17">
        <v>0</v>
      </c>
    </row>
    <row r="67" spans="1:5" ht="53.25" customHeight="1" x14ac:dyDescent="0.25">
      <c r="A67" s="3" t="s">
        <v>105</v>
      </c>
      <c r="B67" s="9" t="s">
        <v>47</v>
      </c>
      <c r="C67" s="12" t="s">
        <v>13</v>
      </c>
      <c r="D67" s="36" t="s">
        <v>182</v>
      </c>
      <c r="E67" s="37"/>
    </row>
    <row r="68" spans="1:5" ht="31.5" x14ac:dyDescent="0.25">
      <c r="A68" s="3" t="s">
        <v>169</v>
      </c>
      <c r="B68" s="13" t="s">
        <v>168</v>
      </c>
      <c r="C68" s="12" t="s">
        <v>13</v>
      </c>
      <c r="D68" s="29">
        <v>45382</v>
      </c>
      <c r="E68" s="30"/>
    </row>
    <row r="69" spans="1:5" ht="47.25" x14ac:dyDescent="0.25">
      <c r="A69" s="3" t="s">
        <v>106</v>
      </c>
      <c r="B69" s="9" t="s">
        <v>48</v>
      </c>
      <c r="C69" s="12" t="s">
        <v>49</v>
      </c>
      <c r="D69" s="18">
        <f>D70+D71</f>
        <v>911.2</v>
      </c>
      <c r="E69" s="15"/>
    </row>
    <row r="70" spans="1:5" ht="15.75" x14ac:dyDescent="0.25">
      <c r="A70" s="3" t="s">
        <v>107</v>
      </c>
      <c r="B70" s="13" t="s">
        <v>149</v>
      </c>
      <c r="C70" s="2" t="s">
        <v>49</v>
      </c>
      <c r="D70" s="17">
        <v>774</v>
      </c>
      <c r="E70" s="17"/>
    </row>
    <row r="71" spans="1:5" ht="15.75" x14ac:dyDescent="0.25">
      <c r="A71" s="3" t="s">
        <v>151</v>
      </c>
      <c r="B71" s="13" t="s">
        <v>150</v>
      </c>
      <c r="C71" s="2" t="s">
        <v>49</v>
      </c>
      <c r="D71" s="17">
        <v>137.19999999999999</v>
      </c>
      <c r="E71" s="17"/>
    </row>
    <row r="72" spans="1:5" ht="31.5" x14ac:dyDescent="0.25">
      <c r="A72" s="3" t="s">
        <v>108</v>
      </c>
      <c r="B72" s="4" t="s">
        <v>50</v>
      </c>
      <c r="C72" s="2" t="s">
        <v>49</v>
      </c>
      <c r="D72" s="17">
        <v>677.23908369999901</v>
      </c>
      <c r="E72" s="17"/>
    </row>
    <row r="73" spans="1:5" ht="31.5" x14ac:dyDescent="0.25">
      <c r="A73" s="3" t="s">
        <v>109</v>
      </c>
      <c r="B73" s="4" t="s">
        <v>51</v>
      </c>
      <c r="C73" s="2" t="s">
        <v>52</v>
      </c>
      <c r="D73" s="17">
        <v>1547.5420927759999</v>
      </c>
      <c r="E73" s="17"/>
    </row>
    <row r="74" spans="1:5" ht="31.5" x14ac:dyDescent="0.25">
      <c r="A74" s="3" t="s">
        <v>110</v>
      </c>
      <c r="B74" s="4" t="s">
        <v>53</v>
      </c>
      <c r="C74" s="2" t="s">
        <v>52</v>
      </c>
      <c r="D74" s="17">
        <v>265.75788850999999</v>
      </c>
      <c r="E74" s="17"/>
    </row>
    <row r="75" spans="1:5" ht="47.25" x14ac:dyDescent="0.25">
      <c r="A75" s="3" t="s">
        <v>111</v>
      </c>
      <c r="B75" s="9" t="s">
        <v>54</v>
      </c>
      <c r="C75" s="12" t="s">
        <v>52</v>
      </c>
      <c r="D75" s="22">
        <f>D76+D78+D79</f>
        <v>1531.385139411</v>
      </c>
      <c r="E75" s="22"/>
    </row>
    <row r="76" spans="1:5" ht="15.75" x14ac:dyDescent="0.25">
      <c r="A76" s="3" t="s">
        <v>112</v>
      </c>
      <c r="B76" s="13" t="s">
        <v>55</v>
      </c>
      <c r="C76" s="2" t="s">
        <v>52</v>
      </c>
      <c r="D76" s="17">
        <v>506.882910826</v>
      </c>
      <c r="E76" s="17"/>
    </row>
    <row r="77" spans="1:5" ht="63" x14ac:dyDescent="0.25">
      <c r="A77" s="3" t="s">
        <v>152</v>
      </c>
      <c r="B77" s="14" t="s">
        <v>153</v>
      </c>
      <c r="C77" s="2" t="s">
        <v>52</v>
      </c>
      <c r="D77" s="17">
        <v>272.45794214223901</v>
      </c>
      <c r="E77" s="17"/>
    </row>
    <row r="78" spans="1:5" ht="15.75" x14ac:dyDescent="0.25">
      <c r="A78" s="3" t="s">
        <v>113</v>
      </c>
      <c r="B78" s="13" t="s">
        <v>56</v>
      </c>
      <c r="C78" s="2" t="s">
        <v>52</v>
      </c>
      <c r="D78" s="17">
        <f>1531.385139411-D76</f>
        <v>1024.502228585</v>
      </c>
      <c r="E78" s="17"/>
    </row>
    <row r="79" spans="1:5" ht="31.5" x14ac:dyDescent="0.25">
      <c r="A79" s="3" t="s">
        <v>114</v>
      </c>
      <c r="B79" s="13" t="s">
        <v>57</v>
      </c>
      <c r="C79" s="2" t="s">
        <v>52</v>
      </c>
      <c r="D79" s="17"/>
      <c r="E79" s="17"/>
    </row>
    <row r="80" spans="1:5" ht="47.25" x14ac:dyDescent="0.25">
      <c r="A80" s="3" t="s">
        <v>161</v>
      </c>
      <c r="B80" s="9" t="s">
        <v>162</v>
      </c>
      <c r="C80" s="2" t="s">
        <v>163</v>
      </c>
      <c r="D80" s="17"/>
      <c r="E80" s="17">
        <v>3.5849739999999994</v>
      </c>
    </row>
    <row r="81" spans="1:5" ht="47.25" x14ac:dyDescent="0.25">
      <c r="A81" s="3" t="s">
        <v>115</v>
      </c>
      <c r="B81" s="4" t="s">
        <v>58</v>
      </c>
      <c r="C81" s="2" t="s">
        <v>59</v>
      </c>
      <c r="D81" s="17">
        <v>146.434</v>
      </c>
      <c r="E81" s="17"/>
    </row>
    <row r="82" spans="1:5" ht="31.5" x14ac:dyDescent="0.25">
      <c r="A82" s="3" t="s">
        <v>164</v>
      </c>
      <c r="B82" s="4" t="s">
        <v>165</v>
      </c>
      <c r="C82" s="2" t="s">
        <v>59</v>
      </c>
      <c r="D82" s="17">
        <f>145.401+160.48</f>
        <v>305.88099999999997</v>
      </c>
      <c r="E82" s="17"/>
    </row>
    <row r="83" spans="1:5" ht="15.75" x14ac:dyDescent="0.25">
      <c r="A83" s="3" t="s">
        <v>116</v>
      </c>
      <c r="B83" s="4" t="s">
        <v>60</v>
      </c>
      <c r="C83" s="2" t="s">
        <v>59</v>
      </c>
      <c r="D83" s="17">
        <v>276.77684187500103</v>
      </c>
      <c r="E83" s="17"/>
    </row>
    <row r="84" spans="1:5" ht="31.5" x14ac:dyDescent="0.25">
      <c r="A84" s="3" t="s">
        <v>117</v>
      </c>
      <c r="B84" s="4" t="s">
        <v>61</v>
      </c>
      <c r="C84" s="2" t="s">
        <v>62</v>
      </c>
      <c r="D84" s="21">
        <v>251.71572506178671</v>
      </c>
      <c r="E84" s="21">
        <v>9.6136763385824414E-2</v>
      </c>
    </row>
    <row r="85" spans="1:5" ht="31.5" x14ac:dyDescent="0.25">
      <c r="A85" s="3" t="s">
        <v>118</v>
      </c>
      <c r="B85" s="4" t="s">
        <v>63</v>
      </c>
      <c r="C85" s="2" t="s">
        <v>62</v>
      </c>
      <c r="D85" s="21">
        <v>136.24576470854163</v>
      </c>
      <c r="E85" s="21">
        <v>3.746295213511748E-2</v>
      </c>
    </row>
    <row r="86" spans="1:5" ht="94.5" x14ac:dyDescent="0.25">
      <c r="A86" s="3" t="s">
        <v>119</v>
      </c>
      <c r="B86" s="4" t="s">
        <v>64</v>
      </c>
      <c r="C86" s="2" t="s">
        <v>65</v>
      </c>
      <c r="D86" s="17">
        <v>140.19999999999999</v>
      </c>
      <c r="E86" s="15"/>
    </row>
    <row r="87" spans="1:5" ht="15.75" x14ac:dyDescent="0.25">
      <c r="A87" s="3" t="s">
        <v>154</v>
      </c>
      <c r="B87" s="13" t="s">
        <v>149</v>
      </c>
      <c r="C87" s="2" t="s">
        <v>65</v>
      </c>
      <c r="D87" s="17">
        <v>140.19999999999999</v>
      </c>
      <c r="E87" s="15"/>
    </row>
    <row r="88" spans="1:5" ht="15.75" x14ac:dyDescent="0.25">
      <c r="A88" s="3" t="s">
        <v>155</v>
      </c>
      <c r="B88" s="13" t="s">
        <v>150</v>
      </c>
      <c r="C88" s="2" t="s">
        <v>65</v>
      </c>
      <c r="D88" s="17" t="s">
        <v>172</v>
      </c>
      <c r="E88" s="15"/>
    </row>
    <row r="89" spans="1:5" ht="94.5" x14ac:dyDescent="0.25">
      <c r="A89" s="3" t="s">
        <v>120</v>
      </c>
      <c r="B89" s="4" t="s">
        <v>66</v>
      </c>
      <c r="C89" s="2" t="s">
        <v>65</v>
      </c>
      <c r="D89" s="17">
        <v>144.91986016668699</v>
      </c>
      <c r="E89" s="15"/>
    </row>
    <row r="90" spans="1:5" ht="15.75" x14ac:dyDescent="0.25">
      <c r="A90" s="3" t="s">
        <v>156</v>
      </c>
      <c r="B90" s="13" t="s">
        <v>149</v>
      </c>
      <c r="C90" s="2" t="s">
        <v>65</v>
      </c>
      <c r="D90" s="17">
        <v>144.656757777482</v>
      </c>
      <c r="E90" s="15"/>
    </row>
    <row r="91" spans="1:5" ht="15.75" x14ac:dyDescent="0.25">
      <c r="A91" s="3" t="s">
        <v>173</v>
      </c>
      <c r="B91" s="13" t="s">
        <v>150</v>
      </c>
      <c r="C91" s="20" t="s">
        <v>65</v>
      </c>
      <c r="D91" s="17">
        <v>150.186089868197</v>
      </c>
      <c r="E91" s="15"/>
    </row>
    <row r="92" spans="1:5" ht="63" x14ac:dyDescent="0.25">
      <c r="A92" s="3" t="s">
        <v>121</v>
      </c>
      <c r="B92" s="4" t="s">
        <v>67</v>
      </c>
      <c r="C92" s="2" t="s">
        <v>68</v>
      </c>
      <c r="D92" s="17">
        <f>D34/(D75*1000)</f>
        <v>8.030546126841738E-3</v>
      </c>
      <c r="E92" s="15"/>
    </row>
    <row r="93" spans="1:5" ht="63" x14ac:dyDescent="0.25">
      <c r="A93" s="3" t="s">
        <v>122</v>
      </c>
      <c r="B93" s="4" t="s">
        <v>69</v>
      </c>
      <c r="C93" s="2" t="s">
        <v>125</v>
      </c>
      <c r="D93" s="17">
        <f>(1267.366+125.126-39.935)/D75</f>
        <v>0.88322458223684952</v>
      </c>
      <c r="E93" s="15"/>
    </row>
    <row r="94" spans="1:5" ht="126" x14ac:dyDescent="0.25">
      <c r="A94" s="3" t="s">
        <v>123</v>
      </c>
      <c r="B94" s="4" t="s">
        <v>70</v>
      </c>
      <c r="C94" s="2" t="s">
        <v>13</v>
      </c>
      <c r="D94" s="2"/>
      <c r="E94" s="2"/>
    </row>
    <row r="95" spans="1:5" ht="90" x14ac:dyDescent="0.25">
      <c r="A95" s="3" t="s">
        <v>157</v>
      </c>
      <c r="B95" s="13" t="s">
        <v>159</v>
      </c>
      <c r="C95" s="2" t="s">
        <v>13</v>
      </c>
      <c r="D95" s="25" t="s">
        <v>184</v>
      </c>
      <c r="E95" s="2"/>
    </row>
    <row r="96" spans="1:5" ht="90" x14ac:dyDescent="0.25">
      <c r="A96" s="3" t="s">
        <v>158</v>
      </c>
      <c r="B96" s="13" t="s">
        <v>160</v>
      </c>
      <c r="C96" s="2" t="s">
        <v>13</v>
      </c>
      <c r="D96" s="25" t="s">
        <v>183</v>
      </c>
      <c r="E96" s="2"/>
    </row>
    <row r="98" spans="1:5" ht="15.75" x14ac:dyDescent="0.25">
      <c r="A98" s="5" t="s">
        <v>127</v>
      </c>
      <c r="B98" s="5"/>
      <c r="C98" s="11"/>
      <c r="D98" s="11"/>
    </row>
    <row r="99" spans="1:5" ht="172.5" customHeight="1" x14ac:dyDescent="0.25">
      <c r="A99" s="6" t="s">
        <v>128</v>
      </c>
      <c r="B99" s="28" t="s">
        <v>129</v>
      </c>
      <c r="C99" s="28"/>
      <c r="D99" s="28"/>
      <c r="E99" s="28"/>
    </row>
    <row r="100" spans="1:5" ht="79.5" customHeight="1" x14ac:dyDescent="0.25">
      <c r="A100" s="6"/>
      <c r="B100" s="28" t="s">
        <v>178</v>
      </c>
      <c r="C100" s="28"/>
      <c r="D100" s="28"/>
      <c r="E100" s="28"/>
    </row>
    <row r="101" spans="1:5" ht="48" customHeight="1" x14ac:dyDescent="0.25">
      <c r="A101" s="6"/>
      <c r="B101" s="28" t="s">
        <v>179</v>
      </c>
      <c r="C101" s="28"/>
      <c r="D101" s="28"/>
      <c r="E101" s="28"/>
    </row>
    <row r="102" spans="1:5" ht="218.25" customHeight="1" x14ac:dyDescent="0.25">
      <c r="A102" s="6" t="s">
        <v>130</v>
      </c>
      <c r="B102" s="28" t="s">
        <v>131</v>
      </c>
      <c r="C102" s="28"/>
      <c r="D102" s="28"/>
      <c r="E102" s="28"/>
    </row>
    <row r="103" spans="1:5" ht="160.5" customHeight="1" x14ac:dyDescent="0.25">
      <c r="A103" s="7"/>
      <c r="B103" s="28" t="s">
        <v>180</v>
      </c>
      <c r="C103" s="28"/>
      <c r="D103" s="28"/>
      <c r="E103" s="28"/>
    </row>
    <row r="104" spans="1:5" ht="174" customHeight="1" x14ac:dyDescent="0.25">
      <c r="A104" s="6" t="s">
        <v>132</v>
      </c>
      <c r="B104" s="28" t="s">
        <v>133</v>
      </c>
      <c r="C104" s="28"/>
      <c r="D104" s="28"/>
      <c r="E104" s="28"/>
    </row>
    <row r="105" spans="1:5" ht="147.75" customHeight="1" x14ac:dyDescent="0.25">
      <c r="A105" s="8"/>
      <c r="B105" s="31" t="s">
        <v>181</v>
      </c>
      <c r="C105" s="31"/>
      <c r="D105" s="31"/>
      <c r="E105" s="31"/>
    </row>
  </sheetData>
  <mergeCells count="19">
    <mergeCell ref="B105:E105"/>
    <mergeCell ref="A8:E8"/>
    <mergeCell ref="A11:A12"/>
    <mergeCell ref="B11:B12"/>
    <mergeCell ref="C11:C12"/>
    <mergeCell ref="D11:E11"/>
    <mergeCell ref="D60:E60"/>
    <mergeCell ref="B99:E99"/>
    <mergeCell ref="B100:E100"/>
    <mergeCell ref="B101:E101"/>
    <mergeCell ref="B102:E102"/>
    <mergeCell ref="B103:E103"/>
    <mergeCell ref="D67:E67"/>
    <mergeCell ref="A1:E1"/>
    <mergeCell ref="A3:E3"/>
    <mergeCell ref="A4:E4"/>
    <mergeCell ref="A6:E6"/>
    <mergeCell ref="B104:E104"/>
    <mergeCell ref="D68:E68"/>
  </mergeCells>
  <hyperlinks>
    <hyperlink ref="D67" r:id="rId1"/>
    <hyperlink ref="D96" r:id="rId2"/>
    <hyperlink ref="D95" r:id="rId3"/>
  </hyperlinks>
  <pageMargins left="0.98425196850393704" right="0.39370078740157483" top="0.78740157480314965" bottom="0.78740157480314965" header="0.31496062992125984" footer="0.31496062992125984"/>
  <pageSetup paperSize="9" scale="66" orientation="portrait" r:id="rId4"/>
  <headerFooter differentFirst="1">
    <oddHeader>&amp;C&amp;P</oddHeader>
  </headerFooter>
  <colBreaks count="1" manualBreakCount="1">
    <brk id="5" max="1048575" man="1"/>
  </colBreaks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Сергеева Ольга Владимировна</cp:lastModifiedBy>
  <cp:lastPrinted>2024-04-04T09:57:01Z</cp:lastPrinted>
  <dcterms:created xsi:type="dcterms:W3CDTF">2024-02-01T10:05:11Z</dcterms:created>
  <dcterms:modified xsi:type="dcterms:W3CDTF">2025-04-08T12:25:05Z</dcterms:modified>
</cp:coreProperties>
</file>